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Pol'!$A$1:$U$70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I48"/>
  <c r="I16" s="1"/>
  <c r="I47"/>
  <c r="G39"/>
  <c r="G40" s="1"/>
  <c r="G25" s="1"/>
  <c r="F39"/>
  <c r="F40" s="1"/>
  <c r="G60" i="12"/>
  <c r="AC60"/>
  <c r="AD60"/>
  <c r="F9"/>
  <c r="G9"/>
  <c r="G8" s="1"/>
  <c r="I9"/>
  <c r="I8" s="1"/>
  <c r="K9"/>
  <c r="K8" s="1"/>
  <c r="M9"/>
  <c r="M8" s="1"/>
  <c r="O9"/>
  <c r="O8" s="1"/>
  <c r="Q9"/>
  <c r="Q8" s="1"/>
  <c r="U9"/>
  <c r="U8" s="1"/>
  <c r="F11"/>
  <c r="G11"/>
  <c r="I11"/>
  <c r="K11"/>
  <c r="M11"/>
  <c r="O11"/>
  <c r="Q11"/>
  <c r="U11"/>
  <c r="F12"/>
  <c r="G12"/>
  <c r="I12"/>
  <c r="K12"/>
  <c r="M12"/>
  <c r="O12"/>
  <c r="Q12"/>
  <c r="U12"/>
  <c r="F15"/>
  <c r="G15"/>
  <c r="I15"/>
  <c r="K15"/>
  <c r="M15"/>
  <c r="O15"/>
  <c r="Q15"/>
  <c r="U15"/>
  <c r="F18"/>
  <c r="G18"/>
  <c r="I18"/>
  <c r="K18"/>
  <c r="M18"/>
  <c r="O18"/>
  <c r="Q18"/>
  <c r="U18"/>
  <c r="F19"/>
  <c r="G19"/>
  <c r="I19"/>
  <c r="K19"/>
  <c r="M19"/>
  <c r="O19"/>
  <c r="Q19"/>
  <c r="U19"/>
  <c r="F20"/>
  <c r="G20"/>
  <c r="I20"/>
  <c r="K20"/>
  <c r="M20"/>
  <c r="O20"/>
  <c r="Q20"/>
  <c r="U20"/>
  <c r="F23"/>
  <c r="G23"/>
  <c r="I23"/>
  <c r="K23"/>
  <c r="M23"/>
  <c r="O23"/>
  <c r="Q23"/>
  <c r="U23"/>
  <c r="F24"/>
  <c r="G24"/>
  <c r="I24"/>
  <c r="K24"/>
  <c r="M24"/>
  <c r="O24"/>
  <c r="Q24"/>
  <c r="U24"/>
  <c r="F25"/>
  <c r="G25"/>
  <c r="I25"/>
  <c r="K25"/>
  <c r="M25"/>
  <c r="O25"/>
  <c r="Q25"/>
  <c r="U25"/>
  <c r="F27"/>
  <c r="G27"/>
  <c r="I27"/>
  <c r="K27"/>
  <c r="M27"/>
  <c r="O27"/>
  <c r="Q27"/>
  <c r="U27"/>
  <c r="F29"/>
  <c r="G29" s="1"/>
  <c r="I29"/>
  <c r="I28" s="1"/>
  <c r="K29"/>
  <c r="K28" s="1"/>
  <c r="O29"/>
  <c r="O28" s="1"/>
  <c r="Q29"/>
  <c r="Q28" s="1"/>
  <c r="U29"/>
  <c r="U28" s="1"/>
  <c r="G32"/>
  <c r="F33"/>
  <c r="G33"/>
  <c r="M33" s="1"/>
  <c r="I33"/>
  <c r="I32" s="1"/>
  <c r="K33"/>
  <c r="K32" s="1"/>
  <c r="O33"/>
  <c r="O32" s="1"/>
  <c r="Q33"/>
  <c r="Q32" s="1"/>
  <c r="U33"/>
  <c r="U32" s="1"/>
  <c r="F35"/>
  <c r="G35"/>
  <c r="M35" s="1"/>
  <c r="I35"/>
  <c r="K35"/>
  <c r="O35"/>
  <c r="Q35"/>
  <c r="U35"/>
  <c r="F37"/>
  <c r="G37"/>
  <c r="M37" s="1"/>
  <c r="I37"/>
  <c r="K37"/>
  <c r="O37"/>
  <c r="Q37"/>
  <c r="U37"/>
  <c r="F40"/>
  <c r="G40"/>
  <c r="G39" s="1"/>
  <c r="I40"/>
  <c r="K40"/>
  <c r="K39" s="1"/>
  <c r="O40"/>
  <c r="O39" s="1"/>
  <c r="Q40"/>
  <c r="Q39" s="1"/>
  <c r="U40"/>
  <c r="U39" s="1"/>
  <c r="F41"/>
  <c r="G41"/>
  <c r="M41" s="1"/>
  <c r="I41"/>
  <c r="I39" s="1"/>
  <c r="K41"/>
  <c r="O41"/>
  <c r="Q41"/>
  <c r="U41"/>
  <c r="F42"/>
  <c r="G42"/>
  <c r="M42" s="1"/>
  <c r="I42"/>
  <c r="K42"/>
  <c r="O42"/>
  <c r="Q42"/>
  <c r="U42"/>
  <c r="F43"/>
  <c r="G43"/>
  <c r="M43" s="1"/>
  <c r="I43"/>
  <c r="K43"/>
  <c r="O43"/>
  <c r="Q43"/>
  <c r="U43"/>
  <c r="F44"/>
  <c r="G44"/>
  <c r="M44" s="1"/>
  <c r="I44"/>
  <c r="K44"/>
  <c r="O44"/>
  <c r="Q44"/>
  <c r="U44"/>
  <c r="F45"/>
  <c r="G45"/>
  <c r="M45" s="1"/>
  <c r="I45"/>
  <c r="K45"/>
  <c r="O45"/>
  <c r="Q45"/>
  <c r="U45"/>
  <c r="F46"/>
  <c r="G46"/>
  <c r="M46" s="1"/>
  <c r="I46"/>
  <c r="K46"/>
  <c r="O46"/>
  <c r="Q46"/>
  <c r="U46"/>
  <c r="F47"/>
  <c r="G47"/>
  <c r="M47" s="1"/>
  <c r="I47"/>
  <c r="K47"/>
  <c r="O47"/>
  <c r="Q47"/>
  <c r="U47"/>
  <c r="F48"/>
  <c r="G48"/>
  <c r="M48" s="1"/>
  <c r="I48"/>
  <c r="K48"/>
  <c r="O48"/>
  <c r="Q48"/>
  <c r="U48"/>
  <c r="F49"/>
  <c r="G49"/>
  <c r="M49" s="1"/>
  <c r="I49"/>
  <c r="K49"/>
  <c r="O49"/>
  <c r="Q49"/>
  <c r="U49"/>
  <c r="F50"/>
  <c r="G50"/>
  <c r="M50" s="1"/>
  <c r="I50"/>
  <c r="K50"/>
  <c r="O50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3"/>
  <c r="G53"/>
  <c r="M53" s="1"/>
  <c r="I53"/>
  <c r="K53"/>
  <c r="O53"/>
  <c r="Q53"/>
  <c r="U53"/>
  <c r="F54"/>
  <c r="G54"/>
  <c r="M54" s="1"/>
  <c r="I54"/>
  <c r="K54"/>
  <c r="O54"/>
  <c r="Q54"/>
  <c r="U54"/>
  <c r="F55"/>
  <c r="G55"/>
  <c r="M55" s="1"/>
  <c r="I55"/>
  <c r="K55"/>
  <c r="O55"/>
  <c r="Q55"/>
  <c r="U55"/>
  <c r="F56"/>
  <c r="G56"/>
  <c r="M56" s="1"/>
  <c r="I56"/>
  <c r="K56"/>
  <c r="O56"/>
  <c r="Q56"/>
  <c r="U56"/>
  <c r="F58"/>
  <c r="G58" s="1"/>
  <c r="I58"/>
  <c r="I57" s="1"/>
  <c r="K58"/>
  <c r="K57" s="1"/>
  <c r="O58"/>
  <c r="O57" s="1"/>
  <c r="Q58"/>
  <c r="Q57" s="1"/>
  <c r="U58"/>
  <c r="U57" s="1"/>
  <c r="I20" i="1"/>
  <c r="I19"/>
  <c r="I18"/>
  <c r="I17"/>
  <c r="G27"/>
  <c r="H40"/>
  <c r="J28"/>
  <c r="J26"/>
  <c r="G38"/>
  <c r="F38"/>
  <c r="J23"/>
  <c r="J24"/>
  <c r="J25"/>
  <c r="J27"/>
  <c r="E24"/>
  <c r="G24"/>
  <c r="E26"/>
  <c r="G26"/>
  <c r="I52" l="1"/>
  <c r="G23"/>
  <c r="G29" s="1"/>
  <c r="G28"/>
  <c r="I39"/>
  <c r="I40" s="1"/>
  <c r="J39" s="1"/>
  <c r="J40" s="1"/>
  <c r="G28" i="12"/>
  <c r="M29"/>
  <c r="M28" s="1"/>
  <c r="M32"/>
  <c r="G57"/>
  <c r="M58"/>
  <c r="M57" s="1"/>
  <c r="M40"/>
  <c r="M39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<sst xmlns="http://schemas.openxmlformats.org/spreadsheetml/2006/main" count="314" uniqueCount="186">
  <si>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</si>
  <si>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</si>
  <si>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</si>
  <si>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</si>
  <si>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</si>
  <si>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</si>
  <si>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</si>
  <si>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</si>
  <si>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</si>
  <si>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</si>
  <si>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</si>
  <si>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</si>
  <si>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</si>
  <si>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</si>
  <si>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</si>
  <si>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</si>
  <si>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</si>
  <si>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</si>
  <si>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</si>
  <si>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</si>
  <si>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</si>
  <si>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</si>
  <si>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</si>
  <si>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</si>
  <si>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</si>
  <si>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</si>
  <si>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</si>
  <si>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</si>
  <si>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</si>
  <si>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</si>
  <si>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</si>
  <si>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</si>
  <si>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</si>
  <si>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</si>
  <si>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</si>
  <si>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</si>
  <si>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</si>
  <si>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</si>
  <si>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</si>
  <si>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</si>
  <si>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</si>
  <si>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Opava </t>
  </si>
  <si>
    <t>Rozpočet:</t>
  </si>
  <si>
    <t>Misto</t>
  </si>
  <si>
    <t>Ohnheisrová</t>
  </si>
  <si>
    <t xml:space="preserve">SNO pavilon T    IO 10 úpravy vodovodu 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</si>
  <si>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</si>
  <si>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</si>
  <si>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</si>
  <si>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</si>
  <si>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</si>
  <si>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</si>
  <si>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</si>
  <si>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</si>
  <si>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</si>
  <si>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</si>
  <si>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</si>
  <si>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</si>
  <si>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</si>
  <si>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</si>
  <si>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</si>
  <si>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</si>
  <si>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</si>
  <si>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</si>
  <si>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</si>
  <si>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</si>
  <si>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</si>
  <si>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</si>
  <si>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</si>
  <si>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</si>
  <si>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</si>
  <si>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</si>
  <si>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</si>
  <si>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</si>
  <si>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</si>
  <si>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</si>
  <si>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</si>
  <si>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</si>
  <si>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</si>
  <si>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</si>
  <si>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</si>
  <si>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</si>
  <si>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</si>
  <si>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</si>
  <si>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</si>
  <si>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</si>
  <si>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</si>
  <si>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</si>
  <si>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</si>
  <si>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</si>
  <si>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</si>
  <si>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</si>
  <si>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</si>
  <si>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</si>
  <si>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</si>
  <si>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</si>
  <si>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120901121R00</t>
  </si>
  <si>
    <t>Bourání konstrukcí z prostého betonu v odkopávkách</t>
  </si>
  <si>
    <t>m3</t>
  </si>
  <si>
    <t>POL1_0</t>
  </si>
  <si>
    <t>0,3*0,3*0,6</t>
  </si>
  <si>
    <t>VV</t>
  </si>
  <si>
    <t>130001101R00</t>
  </si>
  <si>
    <t>Příplatek za ztížené hloubení v blízkosti vedení</t>
  </si>
  <si>
    <t>132201211R00</t>
  </si>
  <si>
    <t>Hloubení rýh š.do 200 cm hor.3 do 100 m3,STROJNĚ</t>
  </si>
  <si>
    <t>43*1,3*0,8</t>
  </si>
  <si>
    <t>8*1,3*0,8</t>
  </si>
  <si>
    <t>151101101R00</t>
  </si>
  <si>
    <t>Pažení a rozepření stěn rýh - příložné - hl.do 2 m</t>
  </si>
  <si>
    <t>m2</t>
  </si>
  <si>
    <t>43*1,3*2</t>
  </si>
  <si>
    <t>8*1,3*2</t>
  </si>
  <si>
    <t>151101111R00</t>
  </si>
  <si>
    <t>Odstranění pažení stěn rýh - příložné - hl. do 2 m</t>
  </si>
  <si>
    <t>162601102RT3</t>
  </si>
  <si>
    <t>Vodorovné přemístění výkopku z hor.1-4 do 5000 m, nosnost 12 t</t>
  </si>
  <si>
    <t>175101101R00</t>
  </si>
  <si>
    <t>Obsyp potrubí bez prohození sypaniny</t>
  </si>
  <si>
    <t>43*0,3*0,8</t>
  </si>
  <si>
    <t>8*0,3*0,8</t>
  </si>
  <si>
    <t>175101109R00</t>
  </si>
  <si>
    <t>Příplatek za prohození sypaniny pro obsyp potrubí</t>
  </si>
  <si>
    <t>199000002R00</t>
  </si>
  <si>
    <t>Poplatek za skládku horniny 1- 4, č. dle katal. odpadů 17 05 04</t>
  </si>
  <si>
    <t>113107315R00</t>
  </si>
  <si>
    <t>Odstranění podkladu pl. 50 m2,kam.těžené tl.15 cm</t>
  </si>
  <si>
    <t>6,5*0,8</t>
  </si>
  <si>
    <t>113108307R00</t>
  </si>
  <si>
    <t>Odstranění asfaltové vrstvy pl.do 50 m2, tl. 7 cm</t>
  </si>
  <si>
    <t>451541111R00</t>
  </si>
  <si>
    <t>Lože pod potrubí ze štěrkodrtě 0 - 63 mm</t>
  </si>
  <si>
    <t>43*0,8*0,1</t>
  </si>
  <si>
    <t>8*0,1*0,8</t>
  </si>
  <si>
    <t>566901111R00</t>
  </si>
  <si>
    <t>Vyspravení podkladu po překopech štěrkopískem</t>
  </si>
  <si>
    <t>6,5*0,8*0,3</t>
  </si>
  <si>
    <t>566905111R00</t>
  </si>
  <si>
    <t>Vyspravení podkladu po překopech podklad.betonem</t>
  </si>
  <si>
    <t>6,5*0,8*0,15</t>
  </si>
  <si>
    <t>572952112R00</t>
  </si>
  <si>
    <t>Vyspravení krytu po překopu asf.betonem tl.do 7 cm</t>
  </si>
  <si>
    <t>871211121R00</t>
  </si>
  <si>
    <t>Montáž trubek polyetylenových ve výkopu d 63 mm</t>
  </si>
  <si>
    <t>m</t>
  </si>
  <si>
    <t>871241121R00</t>
  </si>
  <si>
    <t>Montáž potrubí polyetylenového ve výkopu d 90 mm</t>
  </si>
  <si>
    <t>879172199R00</t>
  </si>
  <si>
    <t>Příplatek za montáž vodovodních přípojek DN 32-80</t>
  </si>
  <si>
    <t>kus</t>
  </si>
  <si>
    <t>891211111R00</t>
  </si>
  <si>
    <t>Montáž vodovodních šoupátek ve výkopu DN 50</t>
  </si>
  <si>
    <t>891241111R00</t>
  </si>
  <si>
    <t>Montáž vodovodních šoupátek ve výkopu DN 80</t>
  </si>
  <si>
    <t>891249111R00</t>
  </si>
  <si>
    <t>Montáž navrtávacích pasů DN 80</t>
  </si>
  <si>
    <t>891247111R00</t>
  </si>
  <si>
    <t>Montáž hydrantů podzemních DN 80</t>
  </si>
  <si>
    <t>899721112R00</t>
  </si>
  <si>
    <t>Fólie výstražná z PVC bílá, šířka 30 cm</t>
  </si>
  <si>
    <t>286136702R</t>
  </si>
  <si>
    <t>Trubka PE RC voda  SDR11 90x8,2 mm L=100 m, PE100 RC dvouvrstvé potrubí, barva modrá</t>
  </si>
  <si>
    <t>POL3_0</t>
  </si>
  <si>
    <t>286136752R</t>
  </si>
  <si>
    <t>Trubka PE RC voda SDR11  63x5,8 mm L=100 m, PE100 RC třívrstvé potrubí, barva modrá</t>
  </si>
  <si>
    <t>42200750R</t>
  </si>
  <si>
    <t>poklop uliční šoupátkový   - voda</t>
  </si>
  <si>
    <t>42200760R</t>
  </si>
  <si>
    <t xml:space="preserve"> poklop k podz. hydrantu  - voda</t>
  </si>
  <si>
    <t>42228310R</t>
  </si>
  <si>
    <t xml:space="preserve"> šoupátko  DN 80 přírubové, voda</t>
  </si>
  <si>
    <t>42293140R</t>
  </si>
  <si>
    <t xml:space="preserve"> souprava zemní -voda, L=1,3-1,8 m</t>
  </si>
  <si>
    <t>552701140R</t>
  </si>
  <si>
    <t>Koleno přír. P 45° (FFK) - TT DN 80 PN 10-40</t>
  </si>
  <si>
    <t>552701110R</t>
  </si>
  <si>
    <t>Koleno přír. P 90° (Q) - TT DN 80 PN 10-40</t>
  </si>
  <si>
    <t>422736065R</t>
  </si>
  <si>
    <t>Hydrant  podz.dvojité jištění,krytí 0,8m</t>
  </si>
  <si>
    <t>919735112R00</t>
  </si>
  <si>
    <t>Řezání stávajícího živičného krytu tl. 5 - 10 cm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</si>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</sst>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2" borderId="38" xfId="0" applyNumberFormat="1" applyFill="1" applyBorder="1" applyAlignment="1">
      <alignment vertical="top" shrinkToFit="1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7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9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>
      <c r="A2" s="4"/>
      <c r="B2" s="104" t="s">
        <v>38</v>
      </c>
      <c r="C2" s="105"/>
      <c r="D2" s="106" t="s">
        <v>45</v>
      </c>
      <c r="E2" s="107"/>
      <c r="F2" s="107"/>
      <c r="G2" s="107"/>
      <c r="H2" s="107"/>
      <c r="I2" s="107"/>
      <c r="J2" s="108"/>
      <c r="O2" s="2"/>
    </row>
    <row r="3" spans="1:15" ht="23.25" customHeight="1">
      <c r="A3" s="4"/>
      <c r="B3" s="109" t="s">
        <v>43</v>
      </c>
      <c r="C3" s="110"/>
      <c r="D3" s="111" t="s">
        <v>41</v>
      </c>
      <c r="E3" s="112"/>
      <c r="F3" s="112"/>
      <c r="G3" s="112"/>
      <c r="H3" s="112"/>
      <c r="I3" s="112"/>
      <c r="J3" s="113"/>
    </row>
    <row r="4" spans="1:15" ht="23.25" hidden="1" customHeight="1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>
      <c r="A5" s="4"/>
      <c r="B5" s="45" t="s">
        <v>21</v>
      </c>
      <c r="C5" s="5"/>
      <c r="D5" s="120" t="s">
        <v>46</v>
      </c>
      <c r="E5" s="25"/>
      <c r="F5" s="25"/>
      <c r="G5" s="25"/>
      <c r="H5" s="27" t="s">
        <v>33</v>
      </c>
      <c r="I5" s="120" t="s">
        <v>50</v>
      </c>
      <c r="J5" s="11"/>
    </row>
    <row r="6" spans="1:15" ht="15.75" customHeight="1">
      <c r="A6" s="4"/>
      <c r="B6" s="39"/>
      <c r="C6" s="25"/>
      <c r="D6" s="120" t="s">
        <v>47</v>
      </c>
      <c r="E6" s="25"/>
      <c r="F6" s="25"/>
      <c r="G6" s="25"/>
      <c r="H6" s="27" t="s">
        <v>34</v>
      </c>
      <c r="I6" s="120" t="s">
        <v>51</v>
      </c>
      <c r="J6" s="11"/>
    </row>
    <row r="7" spans="1:15" ht="15.75" customHeight="1">
      <c r="A7" s="4"/>
      <c r="B7" s="40"/>
      <c r="C7" s="121" t="s">
        <v>49</v>
      </c>
      <c r="D7" s="103" t="s">
        <v>48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>
      <c r="A16" s="193" t="s">
        <v>23</v>
      </c>
      <c r="B16" s="194" t="s">
        <v>23</v>
      </c>
      <c r="C16" s="56"/>
      <c r="D16" s="57"/>
      <c r="E16" s="79"/>
      <c r="F16" s="80"/>
      <c r="G16" s="79"/>
      <c r="H16" s="80"/>
      <c r="I16" s="79">
        <f>SUMIF(F47:F51,A16,I47:I51)+SUMIF(F47:F51,"PSU",I47:I51)</f>
        <v>0</v>
      </c>
      <c r="J16" s="81"/>
    </row>
    <row r="17" spans="1:10" ht="23.25" customHeight="1">
      <c r="A17" s="193" t="s">
        <v>24</v>
      </c>
      <c r="B17" s="194" t="s">
        <v>24</v>
      </c>
      <c r="C17" s="56"/>
      <c r="D17" s="57"/>
      <c r="E17" s="79"/>
      <c r="F17" s="80"/>
      <c r="G17" s="79"/>
      <c r="H17" s="80"/>
      <c r="I17" s="79">
        <f>SUMIF(F47:F51,A17,I47:I51)</f>
        <v>0</v>
      </c>
      <c r="J17" s="81"/>
    </row>
    <row r="18" spans="1:10" ht="23.25" customHeight="1">
      <c r="A18" s="193" t="s">
        <v>25</v>
      </c>
      <c r="B18" s="194" t="s">
        <v>25</v>
      </c>
      <c r="C18" s="56"/>
      <c r="D18" s="57"/>
      <c r="E18" s="79"/>
      <c r="F18" s="80"/>
      <c r="G18" s="79"/>
      <c r="H18" s="80"/>
      <c r="I18" s="79">
        <f>SUMIF(F47:F51,A18,I47:I51)</f>
        <v>0</v>
      </c>
      <c r="J18" s="81"/>
    </row>
    <row r="19" spans="1:10" ht="23.25" customHeight="1">
      <c r="A19" s="193" t="s">
        <v>67</v>
      </c>
      <c r="B19" s="194" t="s">
        <v>26</v>
      </c>
      <c r="C19" s="56"/>
      <c r="D19" s="57"/>
      <c r="E19" s="79"/>
      <c r="F19" s="80"/>
      <c r="G19" s="79"/>
      <c r="H19" s="80"/>
      <c r="I19" s="79">
        <f>SUMIF(F47:F51,A19,I47:I51)</f>
        <v>0</v>
      </c>
      <c r="J19" s="81"/>
    </row>
    <row r="20" spans="1:10" ht="23.25" customHeight="1">
      <c r="A20" s="193" t="s">
        <v>68</v>
      </c>
      <c r="B20" s="194" t="s">
        <v>27</v>
      </c>
      <c r="C20" s="56"/>
      <c r="D20" s="57"/>
      <c r="E20" s="79"/>
      <c r="F20" s="80"/>
      <c r="G20" s="79"/>
      <c r="H20" s="80"/>
      <c r="I20" s="79">
        <f>SUMIF(F47:F51,A20,I47:I51)</f>
        <v>0</v>
      </c>
      <c r="J20" s="81"/>
    </row>
    <row r="21" spans="1:10" ht="23.25" customHeight="1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4">
        <f>I23*E23/100</f>
        <v>0</v>
      </c>
      <c r="H24" s="85"/>
      <c r="I24" s="85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hidden="1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1"/>
      <c r="G37" s="141"/>
      <c r="H37" s="141"/>
      <c r="I37" s="141"/>
      <c r="J37" s="3"/>
    </row>
    <row r="38" spans="1:10" ht="25.5" hidden="1" customHeight="1">
      <c r="A38" s="129" t="s">
        <v>37</v>
      </c>
      <c r="B38" s="131" t="s">
        <v>16</v>
      </c>
      <c r="C38" s="132" t="s">
        <v>5</v>
      </c>
      <c r="D38" s="133"/>
      <c r="E38" s="133"/>
      <c r="F38" s="142" t="str">
        <f>B23</f>
        <v>Základ pro sníženou DPH</v>
      </c>
      <c r="G38" s="142" t="str">
        <f>B25</f>
        <v>Základ pro základní DPH</v>
      </c>
      <c r="H38" s="143" t="s">
        <v>17</v>
      </c>
      <c r="I38" s="144" t="s">
        <v>1</v>
      </c>
      <c r="J38" s="134" t="s">
        <v>0</v>
      </c>
    </row>
    <row r="39" spans="1:10" ht="25.5" hidden="1" customHeight="1">
      <c r="A39" s="129">
        <v>1</v>
      </c>
      <c r="B39" s="135" t="s">
        <v>52</v>
      </c>
      <c r="C39" s="136" t="s">
        <v>45</v>
      </c>
      <c r="D39" s="137"/>
      <c r="E39" s="137"/>
      <c r="F39" s="145">
        <f>'Rozpočet Pol'!AC60</f>
        <v>0</v>
      </c>
      <c r="G39" s="146">
        <f>'Rozpočet Pol'!AD60</f>
        <v>0</v>
      </c>
      <c r="H39" s="147"/>
      <c r="I39" s="148">
        <f>F39+G39+H39</f>
        <v>0</v>
      </c>
      <c r="J39" s="138" t="str">
        <f>IF(CenaCelkemVypocet=0,"",I39/CenaCelkemVypocet*100)</f>
        <v/>
      </c>
    </row>
    <row r="40" spans="1:10" ht="25.5" hidden="1" customHeight="1">
      <c r="A40" s="129"/>
      <c r="B40" s="139" t="s">
        <v>53</v>
      </c>
      <c r="C40" s="140"/>
      <c r="D40" s="140"/>
      <c r="E40" s="140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1">
        <f>SUMIF(A39:A39,"=1",I39:I39)</f>
        <v>0</v>
      </c>
      <c r="J40" s="130">
        <f>SUMIF(A39:A39,"=1",J39:J39)</f>
        <v>0</v>
      </c>
    </row>
    <row r="44" spans="1:10" ht="15.75">
      <c r="B44" s="161" t="s">
        <v>55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Pol'!G28</f>
        <v>0</v>
      </c>
      <c r="J48" s="185"/>
    </row>
    <row r="49" spans="1:10" ht="25.5" customHeight="1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Pol'!G32</f>
        <v>0</v>
      </c>
      <c r="J49" s="185"/>
    </row>
    <row r="50" spans="1:10" ht="25.5" customHeight="1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Pol'!G39</f>
        <v>0</v>
      </c>
      <c r="J50" s="185"/>
    </row>
    <row r="51" spans="1:10" ht="25.5" customHeight="1">
      <c r="A51" s="163"/>
      <c r="B51" s="177" t="s">
        <v>65</v>
      </c>
      <c r="C51" s="178" t="s">
        <v>66</v>
      </c>
      <c r="D51" s="179"/>
      <c r="E51" s="179"/>
      <c r="F51" s="186" t="s">
        <v>23</v>
      </c>
      <c r="G51" s="187"/>
      <c r="H51" s="187"/>
      <c r="I51" s="188">
        <f>'Rozpočet Pol'!G57</f>
        <v>0</v>
      </c>
      <c r="J51" s="188"/>
    </row>
    <row r="52" spans="1:10" ht="25.5" customHeight="1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>
      <c r="F53" s="192"/>
      <c r="G53" s="128"/>
      <c r="H53" s="192"/>
      <c r="I53" s="128"/>
      <c r="J53" s="128"/>
    </row>
    <row r="54" spans="1:10">
      <c r="F54" s="192"/>
      <c r="G54" s="128"/>
      <c r="H54" s="192"/>
      <c r="I54" s="128"/>
      <c r="J54" s="128"/>
    </row>
    <row r="55" spans="1:10">
      <c r="F55" s="192"/>
      <c r="G55" s="128"/>
      <c r="H55" s="192"/>
      <c r="I55" s="128"/>
      <c r="J55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99" t="s">
        <v>6</v>
      </c>
      <c r="B1" s="99"/>
      <c r="C1" s="100"/>
      <c r="D1" s="99"/>
      <c r="E1" s="99"/>
      <c r="F1" s="99"/>
      <c r="G1" s="99"/>
    </row>
    <row r="2" spans="1:7" ht="24.95" customHeight="1">
      <c r="A2" s="77" t="s">
        <v>39</v>
      </c>
      <c r="B2" s="76"/>
      <c r="C2" s="101"/>
      <c r="D2" s="101"/>
      <c r="E2" s="101"/>
      <c r="F2" s="101"/>
      <c r="G2" s="102"/>
    </row>
    <row r="3" spans="1:7" ht="24.95" hidden="1" customHeight="1">
      <c r="A3" s="77" t="s">
        <v>7</v>
      </c>
      <c r="B3" s="76"/>
      <c r="C3" s="101"/>
      <c r="D3" s="101"/>
      <c r="E3" s="101"/>
      <c r="F3" s="101"/>
      <c r="G3" s="102"/>
    </row>
    <row r="4" spans="1:7" ht="24.95" hidden="1" customHeight="1">
      <c r="A4" s="77" t="s">
        <v>8</v>
      </c>
      <c r="B4" s="76"/>
      <c r="C4" s="101"/>
      <c r="D4" s="101"/>
      <c r="E4" s="101"/>
      <c r="F4" s="101"/>
      <c r="G4" s="10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>
      <c r="A2" s="202" t="s">
        <v>69</v>
      </c>
      <c r="B2" s="196"/>
      <c r="C2" s="197" t="s">
        <v>45</v>
      </c>
      <c r="D2" s="198"/>
      <c r="E2" s="198"/>
      <c r="F2" s="198"/>
      <c r="G2" s="204"/>
      <c r="AE2" t="s">
        <v>71</v>
      </c>
    </row>
    <row r="3" spans="1:60" ht="24.95" customHeight="1">
      <c r="A3" s="203" t="s">
        <v>7</v>
      </c>
      <c r="B3" s="201"/>
      <c r="C3" s="199" t="s">
        <v>41</v>
      </c>
      <c r="D3" s="200"/>
      <c r="E3" s="200"/>
      <c r="F3" s="200"/>
      <c r="G3" s="205"/>
      <c r="AE3" t="s">
        <v>72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8" t="s">
        <v>93</v>
      </c>
    </row>
    <row r="8" spans="1:60">
      <c r="A8" s="236" t="s">
        <v>94</v>
      </c>
      <c r="B8" s="237" t="s">
        <v>57</v>
      </c>
      <c r="C8" s="238" t="s">
        <v>58</v>
      </c>
      <c r="D8" s="239"/>
      <c r="E8" s="240"/>
      <c r="F8" s="241"/>
      <c r="G8" s="241">
        <f>SUMIF(AE9:AE27,"&lt;&gt;NOR",G9:G27)</f>
        <v>0</v>
      </c>
      <c r="H8" s="241"/>
      <c r="I8" s="241">
        <f>SUM(I9:I27)</f>
        <v>0</v>
      </c>
      <c r="J8" s="241"/>
      <c r="K8" s="241">
        <f>SUM(K9:K27)</f>
        <v>0</v>
      </c>
      <c r="L8" s="241"/>
      <c r="M8" s="241">
        <f>SUM(M9:M27)</f>
        <v>0</v>
      </c>
      <c r="N8" s="217"/>
      <c r="O8" s="217">
        <f>SUM(O9:O27)</f>
        <v>0.13127</v>
      </c>
      <c r="P8" s="217"/>
      <c r="Q8" s="217">
        <f>SUM(Q9:Q27)</f>
        <v>2.5167999999999999</v>
      </c>
      <c r="R8" s="217"/>
      <c r="S8" s="217"/>
      <c r="T8" s="236"/>
      <c r="U8" s="217">
        <f>SUM(U9:U27)</f>
        <v>91.600000000000009</v>
      </c>
      <c r="AE8" t="s">
        <v>95</v>
      </c>
    </row>
    <row r="9" spans="1:60" ht="22.5" outlineLevel="1">
      <c r="A9" s="213">
        <v>1</v>
      </c>
      <c r="B9" s="219" t="s">
        <v>96</v>
      </c>
      <c r="C9" s="264" t="s">
        <v>97</v>
      </c>
      <c r="D9" s="221" t="s">
        <v>98</v>
      </c>
      <c r="E9" s="228">
        <v>5.3999999999999999E-2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0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16.54</v>
      </c>
      <c r="U9" s="222">
        <f>ROUND(E9*T9,2)</f>
        <v>0.89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5" t="s">
        <v>100</v>
      </c>
      <c r="D10" s="224"/>
      <c r="E10" s="229">
        <v>5.3999999999999999E-2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>
        <v>2</v>
      </c>
      <c r="B11" s="219" t="s">
        <v>102</v>
      </c>
      <c r="C11" s="264" t="s">
        <v>103</v>
      </c>
      <c r="D11" s="221" t="s">
        <v>98</v>
      </c>
      <c r="E11" s="228">
        <v>3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0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1.7629999999999999</v>
      </c>
      <c r="U11" s="222">
        <f>ROUND(E11*T11,2)</f>
        <v>5.29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>
        <v>3</v>
      </c>
      <c r="B12" s="219" t="s">
        <v>104</v>
      </c>
      <c r="C12" s="264" t="s">
        <v>105</v>
      </c>
      <c r="D12" s="221" t="s">
        <v>98</v>
      </c>
      <c r="E12" s="228">
        <v>53.04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0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0.2</v>
      </c>
      <c r="U12" s="222">
        <f>ROUND(E12*T12,2)</f>
        <v>10.61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99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/>
      <c r="B13" s="219"/>
      <c r="C13" s="265" t="s">
        <v>106</v>
      </c>
      <c r="D13" s="224"/>
      <c r="E13" s="229">
        <v>44.72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101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/>
      <c r="B14" s="219"/>
      <c r="C14" s="265" t="s">
        <v>107</v>
      </c>
      <c r="D14" s="224"/>
      <c r="E14" s="229">
        <v>8.32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101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>
        <v>4</v>
      </c>
      <c r="B15" s="219" t="s">
        <v>108</v>
      </c>
      <c r="C15" s="264" t="s">
        <v>109</v>
      </c>
      <c r="D15" s="221" t="s">
        <v>110</v>
      </c>
      <c r="E15" s="228">
        <v>132.6</v>
      </c>
      <c r="F15" s="231">
        <f>H15+J15</f>
        <v>0</v>
      </c>
      <c r="G15" s="232">
        <f>ROUND(E15*F15,2)</f>
        <v>0</v>
      </c>
      <c r="H15" s="232"/>
      <c r="I15" s="232">
        <f>ROUND(E15*H15,2)</f>
        <v>0</v>
      </c>
      <c r="J15" s="232"/>
      <c r="K15" s="232">
        <f>ROUND(E15*J15,2)</f>
        <v>0</v>
      </c>
      <c r="L15" s="232">
        <v>0</v>
      </c>
      <c r="M15" s="232">
        <f>G15*(1+L15/100)</f>
        <v>0</v>
      </c>
      <c r="N15" s="222">
        <v>9.8999999999999999E-4</v>
      </c>
      <c r="O15" s="222">
        <f>ROUND(E15*N15,5)</f>
        <v>0.13127</v>
      </c>
      <c r="P15" s="222">
        <v>0</v>
      </c>
      <c r="Q15" s="222">
        <f>ROUND(E15*P15,5)</f>
        <v>0</v>
      </c>
      <c r="R15" s="222"/>
      <c r="S15" s="222"/>
      <c r="T15" s="223">
        <v>0.23599999999999999</v>
      </c>
      <c r="U15" s="222">
        <f>ROUND(E15*T15,2)</f>
        <v>31.29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111</v>
      </c>
      <c r="D16" s="224"/>
      <c r="E16" s="229">
        <v>111.8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/>
      <c r="B17" s="219"/>
      <c r="C17" s="265" t="s">
        <v>112</v>
      </c>
      <c r="D17" s="224"/>
      <c r="E17" s="229">
        <v>20.8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>
        <v>5</v>
      </c>
      <c r="B18" s="219" t="s">
        <v>113</v>
      </c>
      <c r="C18" s="264" t="s">
        <v>114</v>
      </c>
      <c r="D18" s="221" t="s">
        <v>110</v>
      </c>
      <c r="E18" s="228">
        <v>132.6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0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7.0000000000000007E-2</v>
      </c>
      <c r="U18" s="222">
        <f>ROUND(E18*T18,2)</f>
        <v>9.2799999999999994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>
      <c r="A19" s="213">
        <v>6</v>
      </c>
      <c r="B19" s="219" t="s">
        <v>115</v>
      </c>
      <c r="C19" s="264" t="s">
        <v>116</v>
      </c>
      <c r="D19" s="221" t="s">
        <v>98</v>
      </c>
      <c r="E19" s="228">
        <v>53.04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0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5.1999999999999998E-3</v>
      </c>
      <c r="U19" s="222">
        <f>ROUND(E19*T19,2)</f>
        <v>0.28000000000000003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>
        <v>7</v>
      </c>
      <c r="B20" s="219" t="s">
        <v>117</v>
      </c>
      <c r="C20" s="264" t="s">
        <v>118</v>
      </c>
      <c r="D20" s="221" t="s">
        <v>98</v>
      </c>
      <c r="E20" s="228">
        <v>12.24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0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1.587</v>
      </c>
      <c r="U20" s="222">
        <f>ROUND(E20*T20,2)</f>
        <v>19.420000000000002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/>
      <c r="B21" s="219"/>
      <c r="C21" s="265" t="s">
        <v>119</v>
      </c>
      <c r="D21" s="224"/>
      <c r="E21" s="229">
        <v>10.32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120</v>
      </c>
      <c r="D22" s="224"/>
      <c r="E22" s="229">
        <v>1.92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8</v>
      </c>
      <c r="B23" s="219" t="s">
        <v>121</v>
      </c>
      <c r="C23" s="264" t="s">
        <v>122</v>
      </c>
      <c r="D23" s="221" t="s">
        <v>98</v>
      </c>
      <c r="E23" s="228">
        <v>12.24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0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0.94</v>
      </c>
      <c r="U23" s="222">
        <f>ROUND(E23*T23,2)</f>
        <v>11.51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>
      <c r="A24" s="213">
        <v>9</v>
      </c>
      <c r="B24" s="219" t="s">
        <v>123</v>
      </c>
      <c r="C24" s="264" t="s">
        <v>124</v>
      </c>
      <c r="D24" s="221" t="s">
        <v>98</v>
      </c>
      <c r="E24" s="228">
        <v>53.04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0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>
        <v>10</v>
      </c>
      <c r="B25" s="219" t="s">
        <v>125</v>
      </c>
      <c r="C25" s="264" t="s">
        <v>126</v>
      </c>
      <c r="D25" s="221" t="s">
        <v>110</v>
      </c>
      <c r="E25" s="228">
        <v>5.2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0</v>
      </c>
      <c r="M25" s="232">
        <f>G25*(1+L25/100)</f>
        <v>0</v>
      </c>
      <c r="N25" s="222">
        <v>0</v>
      </c>
      <c r="O25" s="222">
        <f>ROUND(E25*N25,5)</f>
        <v>0</v>
      </c>
      <c r="P25" s="222">
        <v>0.33</v>
      </c>
      <c r="Q25" s="222">
        <f>ROUND(E25*P25,5)</f>
        <v>1.716</v>
      </c>
      <c r="R25" s="222"/>
      <c r="S25" s="222"/>
      <c r="T25" s="223">
        <v>0.3135</v>
      </c>
      <c r="U25" s="222">
        <f>ROUND(E25*T25,2)</f>
        <v>1.63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/>
      <c r="B26" s="219"/>
      <c r="C26" s="265" t="s">
        <v>127</v>
      </c>
      <c r="D26" s="224"/>
      <c r="E26" s="229">
        <v>5.2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101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>
        <v>11</v>
      </c>
      <c r="B27" s="219" t="s">
        <v>128</v>
      </c>
      <c r="C27" s="264" t="s">
        <v>129</v>
      </c>
      <c r="D27" s="221" t="s">
        <v>110</v>
      </c>
      <c r="E27" s="228">
        <v>5.2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0</v>
      </c>
      <c r="M27" s="232">
        <f>G27*(1+L27/100)</f>
        <v>0</v>
      </c>
      <c r="N27" s="222">
        <v>0</v>
      </c>
      <c r="O27" s="222">
        <f>ROUND(E27*N27,5)</f>
        <v>0</v>
      </c>
      <c r="P27" s="222">
        <v>0.154</v>
      </c>
      <c r="Q27" s="222">
        <f>ROUND(E27*P27,5)</f>
        <v>0.80079999999999996</v>
      </c>
      <c r="R27" s="222"/>
      <c r="S27" s="222"/>
      <c r="T27" s="223">
        <v>0.27</v>
      </c>
      <c r="U27" s="222">
        <f>ROUND(E27*T27,2)</f>
        <v>1.4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>
      <c r="A28" s="214" t="s">
        <v>94</v>
      </c>
      <c r="B28" s="220" t="s">
        <v>59</v>
      </c>
      <c r="C28" s="266" t="s">
        <v>60</v>
      </c>
      <c r="D28" s="225"/>
      <c r="E28" s="230"/>
      <c r="F28" s="233"/>
      <c r="G28" s="233">
        <f>SUMIF(AE29:AE31,"&lt;&gt;NOR",G29:G31)</f>
        <v>0</v>
      </c>
      <c r="H28" s="233"/>
      <c r="I28" s="233">
        <f>SUM(I29:I31)</f>
        <v>0</v>
      </c>
      <c r="J28" s="233"/>
      <c r="K28" s="233">
        <f>SUM(K29:K31)</f>
        <v>0</v>
      </c>
      <c r="L28" s="233"/>
      <c r="M28" s="233">
        <f>SUM(M29:M31)</f>
        <v>0</v>
      </c>
      <c r="N28" s="226"/>
      <c r="O28" s="226">
        <f>SUM(O29:O31)</f>
        <v>6.9498699999999998</v>
      </c>
      <c r="P28" s="226"/>
      <c r="Q28" s="226">
        <f>SUM(Q29:Q31)</f>
        <v>0</v>
      </c>
      <c r="R28" s="226"/>
      <c r="S28" s="226"/>
      <c r="T28" s="227"/>
      <c r="U28" s="226">
        <f>SUM(U29:U31)</f>
        <v>5.32</v>
      </c>
      <c r="AE28" t="s">
        <v>95</v>
      </c>
    </row>
    <row r="29" spans="1:60" outlineLevel="1">
      <c r="A29" s="213">
        <v>12</v>
      </c>
      <c r="B29" s="219" t="s">
        <v>130</v>
      </c>
      <c r="C29" s="264" t="s">
        <v>131</v>
      </c>
      <c r="D29" s="221" t="s">
        <v>98</v>
      </c>
      <c r="E29" s="228">
        <v>4.08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0</v>
      </c>
      <c r="M29" s="232">
        <f>G29*(1+L29/100)</f>
        <v>0</v>
      </c>
      <c r="N29" s="222">
        <v>1.7034</v>
      </c>
      <c r="O29" s="222">
        <f>ROUND(E29*N29,5)</f>
        <v>6.9498699999999998</v>
      </c>
      <c r="P29" s="222">
        <v>0</v>
      </c>
      <c r="Q29" s="222">
        <f>ROUND(E29*P29,5)</f>
        <v>0</v>
      </c>
      <c r="R29" s="222"/>
      <c r="S29" s="222"/>
      <c r="T29" s="223">
        <v>1.3029999999999999</v>
      </c>
      <c r="U29" s="222">
        <f>ROUND(E29*T29,2)</f>
        <v>5.32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5" t="s">
        <v>132</v>
      </c>
      <c r="D30" s="224"/>
      <c r="E30" s="229">
        <v>3.44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/>
      <c r="B31" s="219"/>
      <c r="C31" s="265" t="s">
        <v>133</v>
      </c>
      <c r="D31" s="224"/>
      <c r="E31" s="229">
        <v>0.64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>
      <c r="A32" s="214" t="s">
        <v>94</v>
      </c>
      <c r="B32" s="220" t="s">
        <v>61</v>
      </c>
      <c r="C32" s="266" t="s">
        <v>62</v>
      </c>
      <c r="D32" s="225"/>
      <c r="E32" s="230"/>
      <c r="F32" s="233"/>
      <c r="G32" s="233">
        <f>SUMIF(AE33:AE38,"&lt;&gt;NOR",G33:G38)</f>
        <v>0</v>
      </c>
      <c r="H32" s="233"/>
      <c r="I32" s="233">
        <f>SUM(I33:I38)</f>
        <v>0</v>
      </c>
      <c r="J32" s="233"/>
      <c r="K32" s="233">
        <f>SUM(K33:K38)</f>
        <v>0</v>
      </c>
      <c r="L32" s="233"/>
      <c r="M32" s="233">
        <f>SUM(M33:M38)</f>
        <v>0</v>
      </c>
      <c r="N32" s="226"/>
      <c r="O32" s="226">
        <f>SUM(O33:O38)</f>
        <v>5.3811099999999996</v>
      </c>
      <c r="P32" s="226"/>
      <c r="Q32" s="226">
        <f>SUM(Q33:Q38)</f>
        <v>0</v>
      </c>
      <c r="R32" s="226"/>
      <c r="S32" s="226"/>
      <c r="T32" s="227"/>
      <c r="U32" s="226">
        <f>SUM(U33:U38)</f>
        <v>1.83</v>
      </c>
      <c r="AE32" t="s">
        <v>95</v>
      </c>
    </row>
    <row r="33" spans="1:60" outlineLevel="1">
      <c r="A33" s="213">
        <v>13</v>
      </c>
      <c r="B33" s="219" t="s">
        <v>134</v>
      </c>
      <c r="C33" s="264" t="s">
        <v>135</v>
      </c>
      <c r="D33" s="221" t="s">
        <v>98</v>
      </c>
      <c r="E33" s="228">
        <v>1.56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0</v>
      </c>
      <c r="M33" s="232">
        <f>G33*(1+L33/100)</f>
        <v>0</v>
      </c>
      <c r="N33" s="222">
        <v>1.6867000000000001</v>
      </c>
      <c r="O33" s="222">
        <f>ROUND(E33*N33,5)</f>
        <v>2.6312500000000001</v>
      </c>
      <c r="P33" s="222">
        <v>0</v>
      </c>
      <c r="Q33" s="222">
        <f>ROUND(E33*P33,5)</f>
        <v>0</v>
      </c>
      <c r="R33" s="222"/>
      <c r="S33" s="222"/>
      <c r="T33" s="223">
        <v>0.16200000000000001</v>
      </c>
      <c r="U33" s="222">
        <f>ROUND(E33*T33,2)</f>
        <v>0.25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/>
      <c r="B34" s="219"/>
      <c r="C34" s="265" t="s">
        <v>136</v>
      </c>
      <c r="D34" s="224"/>
      <c r="E34" s="229">
        <v>1.56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101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>
        <v>14</v>
      </c>
      <c r="B35" s="219" t="s">
        <v>137</v>
      </c>
      <c r="C35" s="264" t="s">
        <v>138</v>
      </c>
      <c r="D35" s="221" t="s">
        <v>98</v>
      </c>
      <c r="E35" s="228">
        <v>0.78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0</v>
      </c>
      <c r="M35" s="232">
        <f>G35*(1+L35/100)</f>
        <v>0</v>
      </c>
      <c r="N35" s="222">
        <v>2.5</v>
      </c>
      <c r="O35" s="222">
        <f>ROUND(E35*N35,5)</f>
        <v>1.95</v>
      </c>
      <c r="P35" s="222">
        <v>0</v>
      </c>
      <c r="Q35" s="222">
        <f>ROUND(E35*P35,5)</f>
        <v>0</v>
      </c>
      <c r="R35" s="222"/>
      <c r="S35" s="222"/>
      <c r="T35" s="223">
        <v>1.21</v>
      </c>
      <c r="U35" s="222">
        <f>ROUND(E35*T35,2)</f>
        <v>0.94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139</v>
      </c>
      <c r="D36" s="224"/>
      <c r="E36" s="229">
        <v>0.78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>
        <v>15</v>
      </c>
      <c r="B37" s="219" t="s">
        <v>140</v>
      </c>
      <c r="C37" s="264" t="s">
        <v>141</v>
      </c>
      <c r="D37" s="221" t="s">
        <v>110</v>
      </c>
      <c r="E37" s="228">
        <v>5.2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0</v>
      </c>
      <c r="M37" s="232">
        <f>G37*(1+L37/100)</f>
        <v>0</v>
      </c>
      <c r="N37" s="222">
        <v>0.15382000000000001</v>
      </c>
      <c r="O37" s="222">
        <f>ROUND(E37*N37,5)</f>
        <v>0.79986000000000002</v>
      </c>
      <c r="P37" s="222">
        <v>0</v>
      </c>
      <c r="Q37" s="222">
        <f>ROUND(E37*P37,5)</f>
        <v>0</v>
      </c>
      <c r="R37" s="222"/>
      <c r="S37" s="222"/>
      <c r="T37" s="223">
        <v>0.123</v>
      </c>
      <c r="U37" s="222">
        <f>ROUND(E37*T37,2)</f>
        <v>0.64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19"/>
      <c r="C38" s="265" t="s">
        <v>127</v>
      </c>
      <c r="D38" s="224"/>
      <c r="E38" s="229">
        <v>5.2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>
      <c r="A39" s="214" t="s">
        <v>94</v>
      </c>
      <c r="B39" s="220" t="s">
        <v>63</v>
      </c>
      <c r="C39" s="266" t="s">
        <v>64</v>
      </c>
      <c r="D39" s="225"/>
      <c r="E39" s="230"/>
      <c r="F39" s="233"/>
      <c r="G39" s="233">
        <f>SUMIF(AE40:AE56,"&lt;&gt;NOR",G40:G56)</f>
        <v>0</v>
      </c>
      <c r="H39" s="233"/>
      <c r="I39" s="233">
        <f>SUM(I40:I56)</f>
        <v>0</v>
      </c>
      <c r="J39" s="233"/>
      <c r="K39" s="233">
        <f>SUM(K40:K56)</f>
        <v>0</v>
      </c>
      <c r="L39" s="233"/>
      <c r="M39" s="233">
        <f>SUM(M40:M56)</f>
        <v>0</v>
      </c>
      <c r="N39" s="226"/>
      <c r="O39" s="226">
        <f>SUM(O40:O56)</f>
        <v>0.31587999999999994</v>
      </c>
      <c r="P39" s="226"/>
      <c r="Q39" s="226">
        <f>SUM(Q40:Q56)</f>
        <v>0</v>
      </c>
      <c r="R39" s="226"/>
      <c r="S39" s="226"/>
      <c r="T39" s="227"/>
      <c r="U39" s="226">
        <f>SUM(U40:U56)</f>
        <v>18.22</v>
      </c>
      <c r="AE39" t="s">
        <v>95</v>
      </c>
    </row>
    <row r="40" spans="1:60" outlineLevel="1">
      <c r="A40" s="213">
        <v>16</v>
      </c>
      <c r="B40" s="219" t="s">
        <v>142</v>
      </c>
      <c r="C40" s="264" t="s">
        <v>143</v>
      </c>
      <c r="D40" s="221" t="s">
        <v>144</v>
      </c>
      <c r="E40" s="228">
        <v>8</v>
      </c>
      <c r="F40" s="231">
        <f>H40+J40</f>
        <v>0</v>
      </c>
      <c r="G40" s="232">
        <f>ROUND(E40*F40,2)</f>
        <v>0</v>
      </c>
      <c r="H40" s="232"/>
      <c r="I40" s="232">
        <f>ROUND(E40*H40,2)</f>
        <v>0</v>
      </c>
      <c r="J40" s="232"/>
      <c r="K40" s="232">
        <f>ROUND(E40*J40,2)</f>
        <v>0</v>
      </c>
      <c r="L40" s="232">
        <v>0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5.3999999999999999E-2</v>
      </c>
      <c r="U40" s="222">
        <f>ROUND(E40*T40,2)</f>
        <v>0.43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>
        <v>17</v>
      </c>
      <c r="B41" s="219" t="s">
        <v>145</v>
      </c>
      <c r="C41" s="264" t="s">
        <v>146</v>
      </c>
      <c r="D41" s="221" t="s">
        <v>144</v>
      </c>
      <c r="E41" s="228">
        <v>43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0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0.126</v>
      </c>
      <c r="U41" s="222">
        <f>ROUND(E41*T41,2)</f>
        <v>5.42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18</v>
      </c>
      <c r="B42" s="219" t="s">
        <v>147</v>
      </c>
      <c r="C42" s="264" t="s">
        <v>148</v>
      </c>
      <c r="D42" s="221" t="s">
        <v>149</v>
      </c>
      <c r="E42" s="228">
        <v>1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0</v>
      </c>
      <c r="M42" s="232">
        <f>G42*(1+L42/100)</f>
        <v>0</v>
      </c>
      <c r="N42" s="222">
        <v>8.0000000000000007E-5</v>
      </c>
      <c r="O42" s="222">
        <f>ROUND(E42*N42,5)</f>
        <v>8.0000000000000007E-5</v>
      </c>
      <c r="P42" s="222">
        <v>0</v>
      </c>
      <c r="Q42" s="222">
        <f>ROUND(E42*P42,5)</f>
        <v>0</v>
      </c>
      <c r="R42" s="222"/>
      <c r="S42" s="222"/>
      <c r="T42" s="223">
        <v>0.92</v>
      </c>
      <c r="U42" s="222">
        <f>ROUND(E42*T42,2)</f>
        <v>0.92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>
        <v>19</v>
      </c>
      <c r="B43" s="219" t="s">
        <v>150</v>
      </c>
      <c r="C43" s="264" t="s">
        <v>151</v>
      </c>
      <c r="D43" s="221" t="s">
        <v>149</v>
      </c>
      <c r="E43" s="228">
        <v>1</v>
      </c>
      <c r="F43" s="231">
        <f>H43+J43</f>
        <v>0</v>
      </c>
      <c r="G43" s="232">
        <f>ROUND(E43*F43,2)</f>
        <v>0</v>
      </c>
      <c r="H43" s="232"/>
      <c r="I43" s="232">
        <f>ROUND(E43*H43,2)</f>
        <v>0</v>
      </c>
      <c r="J43" s="232"/>
      <c r="K43" s="232">
        <f>ROUND(E43*J43,2)</f>
        <v>0</v>
      </c>
      <c r="L43" s="232">
        <v>0</v>
      </c>
      <c r="M43" s="232">
        <f>G43*(1+L43/100)</f>
        <v>0</v>
      </c>
      <c r="N43" s="222">
        <v>2.1000000000000001E-4</v>
      </c>
      <c r="O43" s="222">
        <f>ROUND(E43*N43,5)</f>
        <v>2.1000000000000001E-4</v>
      </c>
      <c r="P43" s="222">
        <v>0</v>
      </c>
      <c r="Q43" s="222">
        <f>ROUND(E43*P43,5)</f>
        <v>0</v>
      </c>
      <c r="R43" s="222"/>
      <c r="S43" s="222"/>
      <c r="T43" s="223">
        <v>1.278</v>
      </c>
      <c r="U43" s="222">
        <f>ROUND(E43*T43,2)</f>
        <v>1.28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99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>
        <v>20</v>
      </c>
      <c r="B44" s="219" t="s">
        <v>152</v>
      </c>
      <c r="C44" s="264" t="s">
        <v>153</v>
      </c>
      <c r="D44" s="221" t="s">
        <v>149</v>
      </c>
      <c r="E44" s="228">
        <v>3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0</v>
      </c>
      <c r="M44" s="232">
        <f>G44*(1+L44/100)</f>
        <v>0</v>
      </c>
      <c r="N44" s="222">
        <v>2.2000000000000001E-4</v>
      </c>
      <c r="O44" s="222">
        <f>ROUND(E44*N44,5)</f>
        <v>6.6E-4</v>
      </c>
      <c r="P44" s="222">
        <v>0</v>
      </c>
      <c r="Q44" s="222">
        <f>ROUND(E44*P44,5)</f>
        <v>0</v>
      </c>
      <c r="R44" s="222"/>
      <c r="S44" s="222"/>
      <c r="T44" s="223">
        <v>1.554</v>
      </c>
      <c r="U44" s="222">
        <f>ROUND(E44*T44,2)</f>
        <v>4.66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>
        <v>21</v>
      </c>
      <c r="B45" s="219" t="s">
        <v>154</v>
      </c>
      <c r="C45" s="264" t="s">
        <v>155</v>
      </c>
      <c r="D45" s="221" t="s">
        <v>149</v>
      </c>
      <c r="E45" s="228">
        <v>1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0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3.4740000000000002</v>
      </c>
      <c r="U45" s="222">
        <f>ROUND(E45*T45,2)</f>
        <v>3.47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99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>
        <v>22</v>
      </c>
      <c r="B46" s="219" t="s">
        <v>156</v>
      </c>
      <c r="C46" s="264" t="s">
        <v>157</v>
      </c>
      <c r="D46" s="221" t="s">
        <v>149</v>
      </c>
      <c r="E46" s="228">
        <v>1</v>
      </c>
      <c r="F46" s="231">
        <f>H46+J46</f>
        <v>0</v>
      </c>
      <c r="G46" s="232">
        <f>ROUND(E46*F46,2)</f>
        <v>0</v>
      </c>
      <c r="H46" s="232"/>
      <c r="I46" s="232">
        <f>ROUND(E46*H46,2)</f>
        <v>0</v>
      </c>
      <c r="J46" s="232"/>
      <c r="K46" s="232">
        <f>ROUND(E46*J46,2)</f>
        <v>0</v>
      </c>
      <c r="L46" s="232">
        <v>0</v>
      </c>
      <c r="M46" s="232">
        <f>G46*(1+L46/100)</f>
        <v>0</v>
      </c>
      <c r="N46" s="222">
        <v>1.1E-4</v>
      </c>
      <c r="O46" s="222">
        <f>ROUND(E46*N46,5)</f>
        <v>1.1E-4</v>
      </c>
      <c r="P46" s="222">
        <v>0</v>
      </c>
      <c r="Q46" s="222">
        <f>ROUND(E46*P46,5)</f>
        <v>0</v>
      </c>
      <c r="R46" s="222"/>
      <c r="S46" s="222"/>
      <c r="T46" s="223">
        <v>0.70799999999999996</v>
      </c>
      <c r="U46" s="222">
        <f>ROUND(E46*T46,2)</f>
        <v>0.71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>
        <v>23</v>
      </c>
      <c r="B47" s="219" t="s">
        <v>158</v>
      </c>
      <c r="C47" s="264" t="s">
        <v>159</v>
      </c>
      <c r="D47" s="221" t="s">
        <v>144</v>
      </c>
      <c r="E47" s="228">
        <v>51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0</v>
      </c>
      <c r="M47" s="232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2.5999999999999999E-2</v>
      </c>
      <c r="U47" s="222">
        <f>ROUND(E47*T47,2)</f>
        <v>1.33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99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>
      <c r="A48" s="213">
        <v>24</v>
      </c>
      <c r="B48" s="219" t="s">
        <v>160</v>
      </c>
      <c r="C48" s="264" t="s">
        <v>161</v>
      </c>
      <c r="D48" s="221" t="s">
        <v>144</v>
      </c>
      <c r="E48" s="228">
        <v>43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0</v>
      </c>
      <c r="M48" s="232">
        <f>G48*(1+L48/100)</f>
        <v>0</v>
      </c>
      <c r="N48" s="222">
        <v>2.14E-3</v>
      </c>
      <c r="O48" s="222">
        <f>ROUND(E48*N48,5)</f>
        <v>9.2020000000000005E-2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162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>
      <c r="A49" s="213">
        <v>25</v>
      </c>
      <c r="B49" s="219" t="s">
        <v>163</v>
      </c>
      <c r="C49" s="264" t="s">
        <v>164</v>
      </c>
      <c r="D49" s="221" t="s">
        <v>144</v>
      </c>
      <c r="E49" s="228">
        <v>10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0</v>
      </c>
      <c r="M49" s="232">
        <f>G49*(1+L49/100)</f>
        <v>0</v>
      </c>
      <c r="N49" s="222">
        <v>1.06E-3</v>
      </c>
      <c r="O49" s="222">
        <f>ROUND(E49*N49,5)</f>
        <v>1.06E-2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162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>
        <v>26</v>
      </c>
      <c r="B50" s="219" t="s">
        <v>165</v>
      </c>
      <c r="C50" s="264" t="s">
        <v>166</v>
      </c>
      <c r="D50" s="221" t="s">
        <v>149</v>
      </c>
      <c r="E50" s="228">
        <v>4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0</v>
      </c>
      <c r="M50" s="232">
        <f>G50*(1+L50/100)</f>
        <v>0</v>
      </c>
      <c r="N50" s="222">
        <v>1.1299999999999999E-2</v>
      </c>
      <c r="O50" s="222">
        <f>ROUND(E50*N50,5)</f>
        <v>4.5199999999999997E-2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162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>
        <v>27</v>
      </c>
      <c r="B51" s="219" t="s">
        <v>167</v>
      </c>
      <c r="C51" s="264" t="s">
        <v>168</v>
      </c>
      <c r="D51" s="221" t="s">
        <v>149</v>
      </c>
      <c r="E51" s="228">
        <v>1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0</v>
      </c>
      <c r="M51" s="232">
        <f>G51*(1+L51/100)</f>
        <v>0</v>
      </c>
      <c r="N51" s="222">
        <v>3.2000000000000001E-2</v>
      </c>
      <c r="O51" s="222">
        <f>ROUND(E51*N51,5)</f>
        <v>3.2000000000000001E-2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162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>
        <v>28</v>
      </c>
      <c r="B52" s="219" t="s">
        <v>169</v>
      </c>
      <c r="C52" s="264" t="s">
        <v>170</v>
      </c>
      <c r="D52" s="221" t="s">
        <v>149</v>
      </c>
      <c r="E52" s="228">
        <v>3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0</v>
      </c>
      <c r="M52" s="232">
        <f>G52*(1+L52/100)</f>
        <v>0</v>
      </c>
      <c r="N52" s="222">
        <v>1.8499999999999999E-2</v>
      </c>
      <c r="O52" s="222">
        <f>ROUND(E52*N52,5)</f>
        <v>5.5500000000000001E-2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162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>
        <v>29</v>
      </c>
      <c r="B53" s="219" t="s">
        <v>171</v>
      </c>
      <c r="C53" s="264" t="s">
        <v>172</v>
      </c>
      <c r="D53" s="221" t="s">
        <v>149</v>
      </c>
      <c r="E53" s="228">
        <v>4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0</v>
      </c>
      <c r="M53" s="232">
        <f>G53*(1+L53/100)</f>
        <v>0</v>
      </c>
      <c r="N53" s="222">
        <v>3.3E-3</v>
      </c>
      <c r="O53" s="222">
        <f>ROUND(E53*N53,5)</f>
        <v>1.32E-2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162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>
        <v>30</v>
      </c>
      <c r="B54" s="219" t="s">
        <v>173</v>
      </c>
      <c r="C54" s="264" t="s">
        <v>174</v>
      </c>
      <c r="D54" s="221" t="s">
        <v>149</v>
      </c>
      <c r="E54" s="228">
        <v>2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0</v>
      </c>
      <c r="M54" s="232">
        <f>G54*(1+L54/100)</f>
        <v>0</v>
      </c>
      <c r="N54" s="222">
        <v>1.0800000000000001E-2</v>
      </c>
      <c r="O54" s="222">
        <f>ROUND(E54*N54,5)</f>
        <v>2.1600000000000001E-2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162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>
        <v>31</v>
      </c>
      <c r="B55" s="219" t="s">
        <v>175</v>
      </c>
      <c r="C55" s="264" t="s">
        <v>176</v>
      </c>
      <c r="D55" s="221" t="s">
        <v>149</v>
      </c>
      <c r="E55" s="228">
        <v>1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0</v>
      </c>
      <c r="M55" s="232">
        <f>G55*(1+L55/100)</f>
        <v>0</v>
      </c>
      <c r="N55" s="222">
        <v>9.7000000000000003E-3</v>
      </c>
      <c r="O55" s="222">
        <f>ROUND(E55*N55,5)</f>
        <v>9.7000000000000003E-3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162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>
        <v>32</v>
      </c>
      <c r="B56" s="219" t="s">
        <v>177</v>
      </c>
      <c r="C56" s="264" t="s">
        <v>178</v>
      </c>
      <c r="D56" s="221" t="s">
        <v>149</v>
      </c>
      <c r="E56" s="228">
        <v>1</v>
      </c>
      <c r="F56" s="231">
        <f>H56+J56</f>
        <v>0</v>
      </c>
      <c r="G56" s="232">
        <f>ROUND(E56*F56,2)</f>
        <v>0</v>
      </c>
      <c r="H56" s="232"/>
      <c r="I56" s="232">
        <f>ROUND(E56*H56,2)</f>
        <v>0</v>
      </c>
      <c r="J56" s="232"/>
      <c r="K56" s="232">
        <f>ROUND(E56*J56,2)</f>
        <v>0</v>
      </c>
      <c r="L56" s="232">
        <v>0</v>
      </c>
      <c r="M56" s="232">
        <f>G56*(1+L56/100)</f>
        <v>0</v>
      </c>
      <c r="N56" s="222">
        <v>3.5000000000000003E-2</v>
      </c>
      <c r="O56" s="222">
        <f>ROUND(E56*N56,5)</f>
        <v>3.5000000000000003E-2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162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>
      <c r="A57" s="214" t="s">
        <v>94</v>
      </c>
      <c r="B57" s="220" t="s">
        <v>65</v>
      </c>
      <c r="C57" s="266" t="s">
        <v>66</v>
      </c>
      <c r="D57" s="225"/>
      <c r="E57" s="230"/>
      <c r="F57" s="233"/>
      <c r="G57" s="233">
        <f>SUMIF(AE58:AE58,"&lt;&gt;NOR",G58:G58)</f>
        <v>0</v>
      </c>
      <c r="H57" s="233"/>
      <c r="I57" s="233">
        <f>SUM(I58:I58)</f>
        <v>0</v>
      </c>
      <c r="J57" s="233"/>
      <c r="K57" s="233">
        <f>SUM(K58:K58)</f>
        <v>0</v>
      </c>
      <c r="L57" s="233"/>
      <c r="M57" s="233">
        <f>SUM(M58:M58)</f>
        <v>0</v>
      </c>
      <c r="N57" s="226"/>
      <c r="O57" s="226">
        <f>SUM(O58:O58)</f>
        <v>0</v>
      </c>
      <c r="P57" s="226"/>
      <c r="Q57" s="226">
        <f>SUM(Q58:Q58)</f>
        <v>0</v>
      </c>
      <c r="R57" s="226"/>
      <c r="S57" s="226"/>
      <c r="T57" s="227"/>
      <c r="U57" s="226">
        <f>SUM(U58:U58)</f>
        <v>0.22</v>
      </c>
      <c r="AE57" t="s">
        <v>95</v>
      </c>
    </row>
    <row r="58" spans="1:60" outlineLevel="1">
      <c r="A58" s="242">
        <v>33</v>
      </c>
      <c r="B58" s="243" t="s">
        <v>179</v>
      </c>
      <c r="C58" s="267" t="s">
        <v>180</v>
      </c>
      <c r="D58" s="244" t="s">
        <v>144</v>
      </c>
      <c r="E58" s="245">
        <v>6</v>
      </c>
      <c r="F58" s="246">
        <f>H58+J58</f>
        <v>0</v>
      </c>
      <c r="G58" s="247">
        <f>ROUND(E58*F58,2)</f>
        <v>0</v>
      </c>
      <c r="H58" s="247"/>
      <c r="I58" s="247">
        <f>ROUND(E58*H58,2)</f>
        <v>0</v>
      </c>
      <c r="J58" s="247"/>
      <c r="K58" s="247">
        <f>ROUND(E58*J58,2)</f>
        <v>0</v>
      </c>
      <c r="L58" s="247">
        <v>0</v>
      </c>
      <c r="M58" s="247">
        <f>G58*(1+L58/100)</f>
        <v>0</v>
      </c>
      <c r="N58" s="248">
        <v>0</v>
      </c>
      <c r="O58" s="248">
        <f>ROUND(E58*N58,5)</f>
        <v>0</v>
      </c>
      <c r="P58" s="248">
        <v>0</v>
      </c>
      <c r="Q58" s="248">
        <f>ROUND(E58*P58,5)</f>
        <v>0</v>
      </c>
      <c r="R58" s="248"/>
      <c r="S58" s="248"/>
      <c r="T58" s="249">
        <v>3.6999999999999998E-2</v>
      </c>
      <c r="U58" s="248">
        <f>ROUND(E58*T58,2)</f>
        <v>0.22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>
      <c r="A59" s="6"/>
      <c r="B59" s="7" t="s">
        <v>181</v>
      </c>
      <c r="C59" s="268" t="s">
        <v>181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>
      <c r="A60" s="250"/>
      <c r="B60" s="251" t="s">
        <v>28</v>
      </c>
      <c r="C60" s="269" t="s">
        <v>181</v>
      </c>
      <c r="D60" s="252"/>
      <c r="E60" s="252"/>
      <c r="F60" s="252"/>
      <c r="G60" s="263">
        <f>G8+G28+G32+G39+G57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182</v>
      </c>
    </row>
    <row r="61" spans="1:60">
      <c r="A61" s="6"/>
      <c r="B61" s="7" t="s">
        <v>181</v>
      </c>
      <c r="C61" s="268" t="s">
        <v>181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6"/>
      <c r="B62" s="7" t="s">
        <v>181</v>
      </c>
      <c r="C62" s="268" t="s">
        <v>181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A63" s="253" t="s">
        <v>183</v>
      </c>
      <c r="B63" s="253"/>
      <c r="C63" s="270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54"/>
      <c r="B64" s="255"/>
      <c r="C64" s="271"/>
      <c r="D64" s="255"/>
      <c r="E64" s="255"/>
      <c r="F64" s="255"/>
      <c r="G64" s="25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184</v>
      </c>
    </row>
    <row r="65" spans="1:31">
      <c r="A65" s="257"/>
      <c r="B65" s="258"/>
      <c r="C65" s="272"/>
      <c r="D65" s="258"/>
      <c r="E65" s="258"/>
      <c r="F65" s="258"/>
      <c r="G65" s="259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57"/>
      <c r="B66" s="258"/>
      <c r="C66" s="272"/>
      <c r="D66" s="258"/>
      <c r="E66" s="258"/>
      <c r="F66" s="258"/>
      <c r="G66" s="25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257"/>
      <c r="B67" s="258"/>
      <c r="C67" s="272"/>
      <c r="D67" s="258"/>
      <c r="E67" s="258"/>
      <c r="F67" s="258"/>
      <c r="G67" s="259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>
      <c r="A68" s="260"/>
      <c r="B68" s="261"/>
      <c r="C68" s="273"/>
      <c r="D68" s="261"/>
      <c r="E68" s="261"/>
      <c r="F68" s="261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>
      <c r="A69" s="6"/>
      <c r="B69" s="7" t="s">
        <v>181</v>
      </c>
      <c r="C69" s="268" t="s">
        <v>181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>
      <c r="C70" s="274"/>
      <c r="AE70" t="s">
        <v>185</v>
      </c>
    </row>
  </sheetData>
  <mergeCells count="6">
    <mergeCell ref="A1:G1"/>
    <mergeCell ref="C2:G2"/>
    <mergeCell ref="C3:G3"/>
    <mergeCell ref="C4:G4"/>
    <mergeCell ref="A63:C63"/>
    <mergeCell ref="A64:G6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2014-02-28T09:52:57Z</cp:lastPrinted>
  <dcterms:created xsi:type="dcterms:W3CDTF">2009-04-08T07:15:50Z</dcterms:created>
  <dcterms:modified xsi:type="dcterms:W3CDTF">2022-03-31T17:51:11Z</dcterms:modified>
</cp:coreProperties>
</file>